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le\Documents\Accounts and Finance\Accounts and audit 23 24\Budget Monitoring Report\Quarter 2 Budget monitoring\"/>
    </mc:Choice>
  </mc:AlternateContent>
  <xr:revisionPtr revIDLastSave="0" documentId="8_{C958C96E-0803-4E0B-87A7-3C014A3CC991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E33" i="1"/>
  <c r="J32" i="1"/>
  <c r="E32" i="1"/>
  <c r="D32" i="1"/>
  <c r="G32" i="1" s="1"/>
  <c r="E31" i="1"/>
  <c r="E30" i="1"/>
  <c r="G30" i="1" s="1"/>
  <c r="D30" i="1"/>
  <c r="E29" i="1"/>
  <c r="C29" i="1"/>
  <c r="D29" i="1" s="1"/>
  <c r="H25" i="1"/>
  <c r="J24" i="1"/>
  <c r="G24" i="1"/>
  <c r="J23" i="1"/>
  <c r="F23" i="1"/>
  <c r="G23" i="1" s="1"/>
  <c r="E23" i="1"/>
  <c r="D23" i="1"/>
  <c r="I22" i="1"/>
  <c r="J22" i="1" s="1"/>
  <c r="G22" i="1"/>
  <c r="F22" i="1"/>
  <c r="E22" i="1"/>
  <c r="D22" i="1"/>
  <c r="C22" i="1"/>
  <c r="F21" i="1"/>
  <c r="E21" i="1"/>
  <c r="C21" i="1"/>
  <c r="J21" i="1" s="1"/>
  <c r="E20" i="1"/>
  <c r="I20" i="1" s="1"/>
  <c r="J20" i="1" s="1"/>
  <c r="C20" i="1"/>
  <c r="D20" i="1" s="1"/>
  <c r="G20" i="1" s="1"/>
  <c r="I19" i="1"/>
  <c r="J19" i="1" s="1"/>
  <c r="F19" i="1"/>
  <c r="E19" i="1"/>
  <c r="C19" i="1"/>
  <c r="D19" i="1" s="1"/>
  <c r="G19" i="1" s="1"/>
  <c r="J18" i="1"/>
  <c r="F18" i="1"/>
  <c r="G18" i="1" s="1"/>
  <c r="E18" i="1"/>
  <c r="D18" i="1"/>
  <c r="C18" i="1"/>
  <c r="I17" i="1"/>
  <c r="J17" i="1" s="1"/>
  <c r="G17" i="1"/>
  <c r="F17" i="1"/>
  <c r="E17" i="1"/>
  <c r="D17" i="1"/>
  <c r="C17" i="1"/>
  <c r="F16" i="1"/>
  <c r="I16" i="1" s="1"/>
  <c r="J16" i="1" s="1"/>
  <c r="E16" i="1"/>
  <c r="C16" i="1"/>
  <c r="D16" i="1" s="1"/>
  <c r="F15" i="1"/>
  <c r="I15" i="1" s="1"/>
  <c r="J15" i="1" s="1"/>
  <c r="E15" i="1"/>
  <c r="C15" i="1"/>
  <c r="D15" i="1" s="1"/>
  <c r="E14" i="1"/>
  <c r="I14" i="1" s="1"/>
  <c r="J14" i="1" s="1"/>
  <c r="D14" i="1"/>
  <c r="C14" i="1"/>
  <c r="F13" i="1"/>
  <c r="E13" i="1"/>
  <c r="C13" i="1"/>
  <c r="D13" i="1" s="1"/>
  <c r="G13" i="1" s="1"/>
  <c r="F12" i="1"/>
  <c r="G12" i="1" s="1"/>
  <c r="E12" i="1"/>
  <c r="C12" i="1"/>
  <c r="D12" i="1" s="1"/>
  <c r="I11" i="1"/>
  <c r="J11" i="1" s="1"/>
  <c r="F11" i="1"/>
  <c r="G11" i="1" s="1"/>
  <c r="E11" i="1"/>
  <c r="D11" i="1"/>
  <c r="C11" i="1"/>
  <c r="F10" i="1"/>
  <c r="E10" i="1"/>
  <c r="C10" i="1"/>
  <c r="J10" i="1" s="1"/>
  <c r="J9" i="1"/>
  <c r="F9" i="1"/>
  <c r="G9" i="1" s="1"/>
  <c r="E9" i="1"/>
  <c r="D9" i="1"/>
  <c r="C9" i="1"/>
  <c r="F8" i="1"/>
  <c r="E8" i="1"/>
  <c r="C8" i="1"/>
  <c r="D8" i="1" s="1"/>
  <c r="G8" i="1" s="1"/>
  <c r="F7" i="1"/>
  <c r="G7" i="1" s="1"/>
  <c r="E7" i="1"/>
  <c r="C7" i="1"/>
  <c r="D7" i="1" s="1"/>
  <c r="E6" i="1"/>
  <c r="C6" i="1"/>
  <c r="J6" i="1" s="1"/>
  <c r="J5" i="1"/>
  <c r="F5" i="1"/>
  <c r="G5" i="1" s="1"/>
  <c r="E5" i="1"/>
  <c r="D5" i="1"/>
  <c r="C5" i="1"/>
  <c r="F4" i="1"/>
  <c r="E4" i="1"/>
  <c r="E25" i="1" s="1"/>
  <c r="C4" i="1"/>
  <c r="C25" i="1" s="1"/>
  <c r="G10" i="1" l="1"/>
  <c r="G21" i="1"/>
  <c r="G29" i="1"/>
  <c r="I8" i="1"/>
  <c r="I13" i="1"/>
  <c r="J13" i="1" s="1"/>
  <c r="C31" i="1"/>
  <c r="J4" i="1"/>
  <c r="D6" i="1"/>
  <c r="G6" i="1" s="1"/>
  <c r="D10" i="1"/>
  <c r="I29" i="1"/>
  <c r="J7" i="1"/>
  <c r="J12" i="1"/>
  <c r="D21" i="1"/>
  <c r="G16" i="1"/>
  <c r="D4" i="1"/>
  <c r="F14" i="1"/>
  <c r="G14" i="1" s="1"/>
  <c r="G15" i="1"/>
  <c r="I30" i="1"/>
  <c r="J30" i="1" s="1"/>
  <c r="F25" i="1" l="1"/>
  <c r="I25" i="1"/>
  <c r="J8" i="1"/>
  <c r="J25" i="1" s="1"/>
  <c r="D25" i="1"/>
  <c r="G4" i="1"/>
  <c r="G25" i="1" s="1"/>
  <c r="J31" i="1"/>
  <c r="D31" i="1"/>
  <c r="C33" i="1"/>
  <c r="I33" i="1"/>
  <c r="I35" i="1" s="1"/>
  <c r="J29" i="1"/>
  <c r="G31" i="1" l="1"/>
  <c r="G33" i="1" s="1"/>
  <c r="D33" i="1"/>
  <c r="J33" i="1"/>
</calcChain>
</file>

<file path=xl/sharedStrings.xml><?xml version="1.0" encoding="utf-8"?>
<sst xmlns="http://schemas.openxmlformats.org/spreadsheetml/2006/main" count="86" uniqueCount="67">
  <si>
    <t>Budget Statement and Forecast Q2 2023/24</t>
  </si>
  <si>
    <t>Report ref no</t>
  </si>
  <si>
    <t>Expenditure</t>
  </si>
  <si>
    <t xml:space="preserve">Set Budget </t>
  </si>
  <si>
    <t>Projected  Q2</t>
  </si>
  <si>
    <t>Actual Q2</t>
  </si>
  <si>
    <t>WITH VAT</t>
  </si>
  <si>
    <t xml:space="preserve">Variance  at Q2 </t>
  </si>
  <si>
    <t>expenditure in Next 6 mths</t>
  </si>
  <si>
    <t>Projected at year end</t>
  </si>
  <si>
    <t xml:space="preserve">Projected Variance </t>
  </si>
  <si>
    <t>Reason</t>
  </si>
  <si>
    <t>£</t>
  </si>
  <si>
    <t>Translator</t>
  </si>
  <si>
    <t>VCC Zoom linc purchased to rduce costs</t>
  </si>
  <si>
    <t>Clerk</t>
  </si>
  <si>
    <t>Actual projected £6,624.36  but allow full budget for new salary settlement</t>
  </si>
  <si>
    <t>Members Allowance</t>
  </si>
  <si>
    <t>Max payable - Paid in Quarter 4 i.e. £156 each plus NT £600, GB £250 &amp; IJ £250</t>
  </si>
  <si>
    <t>PAYE/HMRC</t>
  </si>
  <si>
    <t>Tax code 2023/24 revised to CBR from CDO August '23</t>
  </si>
  <si>
    <t>Parc Mwd</t>
  </si>
  <si>
    <t>Inc grass cutting £5040 plus ROSPA Repairs £900 &amp; sign £160, &amp; new bench £577.26 + new door £1,190. (Actual projected outurn £13877.79 therefore £816.55 funds avalable for wall repairs)</t>
  </si>
  <si>
    <t>Play Area</t>
  </si>
  <si>
    <t>includes £1932 tender. Awaiting inspection report (£1,200 funds available)</t>
  </si>
  <si>
    <t>Parc Branwen</t>
  </si>
  <si>
    <t>as per grass cutting tender</t>
  </si>
  <si>
    <t>Ynys Wen</t>
  </si>
  <si>
    <t>Tender £4,272. Recovered from Burial receipts/Ynys Wen acc (funds available for tree cutting)</t>
  </si>
  <si>
    <t>Footpaths</t>
  </si>
  <si>
    <t>Bus Shelters</t>
  </si>
  <si>
    <t>Cleaning £560. Painting in progress. 2 of 7 completed (£1967.32 funds available to complete painting)</t>
  </si>
  <si>
    <t>Insurance</t>
  </si>
  <si>
    <t>Office Costs</t>
  </si>
  <si>
    <t>includes £21 per month Clerks working from home allowance</t>
  </si>
  <si>
    <t xml:space="preserve">Training </t>
  </si>
  <si>
    <t>4 x courses new members?</t>
  </si>
  <si>
    <t>SDS</t>
  </si>
  <si>
    <t>Car park</t>
  </si>
  <si>
    <t xml:space="preserve">As per budget-  Invoice for 2023/24 chased up but not yet received </t>
  </si>
  <si>
    <t>Clock</t>
  </si>
  <si>
    <t>VAT paid</t>
  </si>
  <si>
    <t>To be reimbursed 2024/25</t>
  </si>
  <si>
    <t>Donations S137</t>
  </si>
  <si>
    <t>Bank Charges</t>
  </si>
  <si>
    <t>Contingencies</t>
  </si>
  <si>
    <t>Funds avaiable for Ash Dieback - removal of dead trees</t>
  </si>
  <si>
    <t>To ear marked reserves</t>
  </si>
  <si>
    <t>Total</t>
  </si>
  <si>
    <t>Income</t>
  </si>
  <si>
    <t xml:space="preserve">Variance </t>
  </si>
  <si>
    <t>Income due next 6 mths</t>
  </si>
  <si>
    <t>Precept</t>
  </si>
  <si>
    <t>paid in 3 stage payments</t>
  </si>
  <si>
    <t>Burial Charges</t>
  </si>
  <si>
    <t>Q2 x 2</t>
  </si>
  <si>
    <t>VAT Refund</t>
  </si>
  <si>
    <t xml:space="preserve">Vat claim for 2022/23 </t>
  </si>
  <si>
    <t>Leases &amp; Other</t>
  </si>
  <si>
    <t>includes LA pathways payment £929.55, insurance claim £222.72, bank interest and leases</t>
  </si>
  <si>
    <t xml:space="preserve">Total </t>
  </si>
  <si>
    <t>Surplus / Deficit</t>
  </si>
  <si>
    <t>Surplus currently projected</t>
  </si>
  <si>
    <t>Earmark funds:</t>
  </si>
  <si>
    <t>Ynys Wen for walls,  paths and any flood alleviation work etc</t>
  </si>
  <si>
    <t>Replacement of Assets - costed rolling programme required</t>
  </si>
  <si>
    <t>Unforseen expenditure (allow between 25% - 100% of 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</si>
</sst>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color rgb="FF92D05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2" fontId="0" fillId="0" borderId="1" xfId="0" applyNumberFormat="1" applyBorder="1"/>
    <xf numFmtId="2" fontId="0" fillId="4" borderId="1" xfId="0" applyNumberFormat="1" applyFill="1" applyBorder="1"/>
    <xf numFmtId="0" fontId="0" fillId="0" borderId="1" xfId="0" applyBorder="1"/>
    <xf numFmtId="0" fontId="0" fillId="5" borderId="1" xfId="0" applyFill="1" applyBorder="1"/>
    <xf numFmtId="2" fontId="3" fillId="0" borderId="1" xfId="0" applyNumberFormat="1" applyFont="1" applyBorder="1"/>
    <xf numFmtId="0" fontId="0" fillId="2" borderId="1" xfId="0" applyFill="1" applyBorder="1"/>
    <xf numFmtId="2" fontId="0" fillId="6" borderId="1" xfId="0" applyNumberFormat="1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2" fontId="0" fillId="0" borderId="0" xfId="0" applyNumberFormat="1"/>
    <xf numFmtId="0" fontId="0" fillId="0" borderId="1" xfId="0" applyBorder="1" applyAlignment="1">
      <alignment wrapText="1"/>
    </xf>
    <xf numFmtId="0" fontId="4" fillId="0" borderId="1" xfId="0" applyFont="1" applyBorder="1"/>
    <xf numFmtId="0" fontId="0" fillId="5" borderId="1" xfId="0" applyFill="1" applyBorder="1" applyAlignment="1">
      <alignment horizontal="center"/>
    </xf>
    <xf numFmtId="0" fontId="0" fillId="5" borderId="2" xfId="0" applyFill="1" applyBorder="1"/>
    <xf numFmtId="2" fontId="0" fillId="5" borderId="1" xfId="0" applyNumberFormat="1" applyFill="1" applyBorder="1"/>
    <xf numFmtId="0" fontId="0" fillId="5" borderId="3" xfId="0" applyFill="1" applyBorder="1"/>
    <xf numFmtId="0" fontId="1" fillId="3" borderId="2" xfId="0" applyFont="1" applyFill="1" applyBorder="1"/>
    <xf numFmtId="2" fontId="1" fillId="3" borderId="1" xfId="0" applyNumberFormat="1" applyFont="1" applyFill="1" applyBorder="1"/>
    <xf numFmtId="2" fontId="5" fillId="3" borderId="1" xfId="0" applyNumberFormat="1" applyFont="1" applyFill="1" applyBorder="1"/>
    <xf numFmtId="2" fontId="1" fillId="3" borderId="3" xfId="0" applyNumberFormat="1" applyFont="1" applyFill="1" applyBorder="1"/>
    <xf numFmtId="0" fontId="1" fillId="3" borderId="3" xfId="0" applyFont="1" applyFill="1" applyBorder="1"/>
    <xf numFmtId="0" fontId="0" fillId="3" borderId="1" xfId="0" applyFill="1" applyBorder="1"/>
    <xf numFmtId="0" fontId="0" fillId="0" borderId="3" xfId="0" applyBorder="1"/>
    <xf numFmtId="0" fontId="6" fillId="3" borderId="2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/>
    </xf>
    <xf numFmtId="0" fontId="7" fillId="5" borderId="1" xfId="0" applyFont="1" applyFill="1" applyBorder="1"/>
    <xf numFmtId="4" fontId="0" fillId="0" borderId="1" xfId="0" applyNumberFormat="1" applyBorder="1"/>
    <xf numFmtId="0" fontId="1" fillId="3" borderId="1" xfId="0" applyFont="1" applyFill="1" applyBorder="1"/>
    <xf numFmtId="0" fontId="1" fillId="3" borderId="0" xfId="0" applyFont="1" applyFill="1"/>
    <xf numFmtId="2" fontId="1" fillId="3" borderId="0" xfId="0" applyNumberFormat="1" applyFont="1" applyFill="1"/>
    <xf numFmtId="0" fontId="8" fillId="0" borderId="4" xfId="0" applyFont="1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le\Documents\Accounts%20and%20Finance\Accounts%20and%20audit%2023%2024\Budget%20Monitoring%20Report\Quarter%202%20Budget%20monitoring\Baseline%20Monitoring%20Spreadsheet%20_Cash%20Book%202023_24.xlsx" TargetMode="External"/><Relationship Id="rId1" Type="http://schemas.openxmlformats.org/officeDocument/2006/relationships/externalLinkPath" Target="Baseline%20Monitoring%20Spreadsheet%20_Cash%20Book%202023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h Book"/>
      <sheetName val="Budget Statement Q1"/>
      <sheetName val="Budget Statement Q2"/>
      <sheetName val="Parks Commitee Report Q2"/>
      <sheetName val="Draft budget 202324"/>
      <sheetName val="Recon summary"/>
      <sheetName val="Variances"/>
    </sheetNames>
    <sheetDataSet>
      <sheetData sheetId="0">
        <row r="25">
          <cell r="D25">
            <v>1204.625</v>
          </cell>
          <cell r="E25">
            <v>7611.7120000000004</v>
          </cell>
          <cell r="F25">
            <v>3277.5</v>
          </cell>
          <cell r="G25">
            <v>1802.924</v>
          </cell>
          <cell r="H25">
            <v>14694.343499999999</v>
          </cell>
          <cell r="I25">
            <v>4787.0474999999997</v>
          </cell>
          <cell r="J25">
            <v>253</v>
          </cell>
          <cell r="K25">
            <v>4842.994999999999</v>
          </cell>
          <cell r="L25">
            <v>1380</v>
          </cell>
          <cell r="M25">
            <v>2875</v>
          </cell>
          <cell r="N25">
            <v>2418.7375000000002</v>
          </cell>
          <cell r="O25">
            <v>90.010500000000008</v>
          </cell>
          <cell r="P25">
            <v>155.25</v>
          </cell>
          <cell r="Q25">
            <v>2413.1025</v>
          </cell>
          <cell r="R25">
            <v>2277</v>
          </cell>
          <cell r="S25">
            <v>596.85</v>
          </cell>
          <cell r="T25">
            <v>4075.0020000000004</v>
          </cell>
          <cell r="U25">
            <v>460</v>
          </cell>
          <cell r="V25">
            <v>76.13</v>
          </cell>
          <cell r="X25">
            <v>46963.55</v>
          </cell>
        </row>
        <row r="88">
          <cell r="Z88">
            <v>283.22000000000003</v>
          </cell>
        </row>
        <row r="129">
          <cell r="Z129">
            <v>929.85</v>
          </cell>
        </row>
        <row r="130">
          <cell r="Z130">
            <v>4015.51</v>
          </cell>
        </row>
        <row r="158">
          <cell r="Z158">
            <v>8.61</v>
          </cell>
        </row>
        <row r="159">
          <cell r="Z159">
            <v>65.89</v>
          </cell>
        </row>
        <row r="166">
          <cell r="W166">
            <v>0</v>
          </cell>
        </row>
        <row r="168">
          <cell r="D168">
            <v>490</v>
          </cell>
          <cell r="E168">
            <v>3312.1800000000003</v>
          </cell>
          <cell r="F168">
            <v>0</v>
          </cell>
          <cell r="G168">
            <v>1242</v>
          </cell>
          <cell r="H168">
            <v>6988.1</v>
          </cell>
          <cell r="I168">
            <v>1061.6000000000001</v>
          </cell>
          <cell r="J168">
            <v>220</v>
          </cell>
          <cell r="K168">
            <v>2232.58</v>
          </cell>
          <cell r="L168">
            <v>1200</v>
          </cell>
          <cell r="M168">
            <v>860.54</v>
          </cell>
          <cell r="N168">
            <v>2015.47</v>
          </cell>
          <cell r="O168">
            <v>347.83</v>
          </cell>
          <cell r="P168">
            <v>38</v>
          </cell>
          <cell r="Q168">
            <v>690.92000000000007</v>
          </cell>
          <cell r="R168">
            <v>0</v>
          </cell>
          <cell r="S168">
            <v>252.89000000000001</v>
          </cell>
          <cell r="T168">
            <v>1781.92</v>
          </cell>
          <cell r="U168">
            <v>193.34</v>
          </cell>
          <cell r="V168">
            <v>63.6</v>
          </cell>
          <cell r="X168">
            <v>31309.040000000001</v>
          </cell>
          <cell r="Y168">
            <v>2200</v>
          </cell>
        </row>
        <row r="317">
          <cell r="D317">
            <v>490</v>
          </cell>
          <cell r="E317">
            <v>3312.1800000000003</v>
          </cell>
          <cell r="G317">
            <v>1242</v>
          </cell>
          <cell r="H317">
            <v>6988.1</v>
          </cell>
          <cell r="I317">
            <v>1061.6000000000001</v>
          </cell>
          <cell r="J317">
            <v>220</v>
          </cell>
          <cell r="K317">
            <v>2232.58</v>
          </cell>
          <cell r="L317">
            <v>1200</v>
          </cell>
          <cell r="M317">
            <v>860.54</v>
          </cell>
          <cell r="O317">
            <v>347.83</v>
          </cell>
          <cell r="Q317">
            <v>690.92000000000007</v>
          </cell>
          <cell r="R317">
            <v>0</v>
          </cell>
          <cell r="S317">
            <v>252.89000000000001</v>
          </cell>
          <cell r="U317">
            <v>193.34</v>
          </cell>
          <cell r="V317">
            <v>63.6</v>
          </cell>
          <cell r="W317">
            <v>0</v>
          </cell>
        </row>
        <row r="318">
          <cell r="D318">
            <v>54</v>
          </cell>
          <cell r="H318">
            <v>701.25</v>
          </cell>
          <cell r="I318">
            <v>207.31</v>
          </cell>
          <cell r="J318">
            <v>44</v>
          </cell>
          <cell r="K318">
            <v>376</v>
          </cell>
          <cell r="L318">
            <v>240</v>
          </cell>
          <cell r="M318">
            <v>47.14</v>
          </cell>
          <cell r="O318">
            <v>37</v>
          </cell>
          <cell r="Q318">
            <v>62.25</v>
          </cell>
          <cell r="R318">
            <v>0</v>
          </cell>
          <cell r="S318">
            <v>12.97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sqref="A1:XFD1048576"/>
    </sheetView>
  </sheetViews>
  <sheetFormatPr defaultRowHeight="15" x14ac:dyDescent="0.25"/>
  <cols>
    <col min="1" max="1" width="6.85546875" style="1" customWidth="1"/>
    <col min="2" max="2" width="21.7109375" customWidth="1"/>
    <col min="3" max="3" width="14" customWidth="1"/>
    <col min="4" max="4" width="10.7109375" customWidth="1"/>
    <col min="5" max="6" width="9" customWidth="1"/>
    <col min="8" max="8" width="11.42578125" customWidth="1"/>
    <col min="9" max="10" width="10.85546875" customWidth="1"/>
    <col min="11" max="11" width="84.5703125" customWidth="1"/>
    <col min="12" max="12" width="12.5703125" bestFit="1" customWidth="1"/>
  </cols>
  <sheetData>
    <row r="1" spans="1:14" ht="21" x14ac:dyDescent="0.25">
      <c r="B1" s="2" t="s">
        <v>0</v>
      </c>
    </row>
    <row r="2" spans="1:14" ht="45" x14ac:dyDescent="0.25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5" t="s">
        <v>11</v>
      </c>
      <c r="L2" s="7"/>
    </row>
    <row r="3" spans="1:14" s="1" customFormat="1" x14ac:dyDescent="0.25">
      <c r="A3" s="8"/>
      <c r="B3" s="9"/>
      <c r="C3" s="10" t="s">
        <v>12</v>
      </c>
      <c r="D3" s="10" t="s">
        <v>12</v>
      </c>
      <c r="E3" s="10" t="s">
        <v>12</v>
      </c>
      <c r="F3" s="10" t="s">
        <v>12</v>
      </c>
      <c r="G3" s="10" t="s">
        <v>12</v>
      </c>
      <c r="H3" s="10" t="s">
        <v>12</v>
      </c>
      <c r="I3" s="10" t="s">
        <v>12</v>
      </c>
      <c r="J3" s="10" t="s">
        <v>12</v>
      </c>
      <c r="K3" s="11"/>
      <c r="L3" s="11"/>
    </row>
    <row r="4" spans="1:14" x14ac:dyDescent="0.25">
      <c r="A4" s="12">
        <v>1</v>
      </c>
      <c r="B4" s="13" t="s">
        <v>13</v>
      </c>
      <c r="C4" s="14">
        <f>'[1]Cash Book'!$D$25</f>
        <v>1204.625</v>
      </c>
      <c r="D4" s="14">
        <f>C4/2</f>
        <v>602.3125</v>
      </c>
      <c r="E4" s="14">
        <f>'[1]Cash Book'!D168</f>
        <v>490</v>
      </c>
      <c r="F4" s="15">
        <f>'[1]Cash Book'!D317+'[1]Cash Book'!D318</f>
        <v>544</v>
      </c>
      <c r="G4" s="14">
        <f>F4-D4</f>
        <v>-58.3125</v>
      </c>
      <c r="H4" s="14">
        <v>480</v>
      </c>
      <c r="I4" s="14">
        <v>970</v>
      </c>
      <c r="J4" s="14">
        <f>I4-C4</f>
        <v>-234.625</v>
      </c>
      <c r="K4" s="16" t="s">
        <v>14</v>
      </c>
      <c r="L4" s="17"/>
    </row>
    <row r="5" spans="1:14" x14ac:dyDescent="0.25">
      <c r="A5" s="12">
        <v>2</v>
      </c>
      <c r="B5" s="13" t="s">
        <v>15</v>
      </c>
      <c r="C5" s="14">
        <f>'[1]Cash Book'!$E$25</f>
        <v>7611.7120000000004</v>
      </c>
      <c r="D5" s="14">
        <f>C5/2</f>
        <v>3805.8560000000002</v>
      </c>
      <c r="E5" s="14">
        <f>'[1]Cash Book'!E168</f>
        <v>3312.1800000000003</v>
      </c>
      <c r="F5" s="15">
        <f>'[1]Cash Book'!E317</f>
        <v>3312.1800000000003</v>
      </c>
      <c r="G5" s="14">
        <f>F5-D5</f>
        <v>-493.67599999999993</v>
      </c>
      <c r="H5" s="14">
        <v>3312.18</v>
      </c>
      <c r="I5" s="18">
        <v>7611.71</v>
      </c>
      <c r="J5" s="14">
        <f t="shared" ref="J5:J24" si="0">I5-C5</f>
        <v>-2.0000000004074536E-3</v>
      </c>
      <c r="K5" s="16" t="s">
        <v>16</v>
      </c>
      <c r="L5" s="17"/>
    </row>
    <row r="6" spans="1:14" x14ac:dyDescent="0.25">
      <c r="A6" s="12">
        <v>3</v>
      </c>
      <c r="B6" s="13" t="s">
        <v>17</v>
      </c>
      <c r="C6" s="14">
        <f>'[1]Cash Book'!$F$25</f>
        <v>3277.5</v>
      </c>
      <c r="D6" s="14">
        <f>C6/2</f>
        <v>1638.75</v>
      </c>
      <c r="E6" s="14">
        <f>'[1]Cash Book'!F168</f>
        <v>0</v>
      </c>
      <c r="F6" s="15">
        <v>0</v>
      </c>
      <c r="G6" s="14">
        <f t="shared" ref="G6:G24" si="1">F6-D6</f>
        <v>-1638.75</v>
      </c>
      <c r="H6" s="14">
        <v>3128</v>
      </c>
      <c r="I6" s="14">
        <v>3128</v>
      </c>
      <c r="J6" s="14">
        <f t="shared" si="0"/>
        <v>-149.5</v>
      </c>
      <c r="K6" s="16" t="s">
        <v>18</v>
      </c>
      <c r="L6" s="17"/>
    </row>
    <row r="7" spans="1:14" x14ac:dyDescent="0.25">
      <c r="A7" s="12">
        <v>4</v>
      </c>
      <c r="B7" s="13" t="s">
        <v>19</v>
      </c>
      <c r="C7" s="14">
        <f>'[1]Cash Book'!$G$25</f>
        <v>1802.924</v>
      </c>
      <c r="D7" s="14">
        <f t="shared" ref="D7:D23" si="2">C7/2</f>
        <v>901.46199999999999</v>
      </c>
      <c r="E7" s="14">
        <f>'[1]Cash Book'!G168</f>
        <v>1242</v>
      </c>
      <c r="F7" s="15">
        <f>'[1]Cash Book'!G317</f>
        <v>1242</v>
      </c>
      <c r="G7" s="14">
        <f t="shared" si="1"/>
        <v>340.53800000000001</v>
      </c>
      <c r="H7" s="14">
        <v>828</v>
      </c>
      <c r="I7" s="18">
        <v>2070</v>
      </c>
      <c r="J7" s="14">
        <f t="shared" si="0"/>
        <v>267.07600000000002</v>
      </c>
      <c r="K7" s="16" t="s">
        <v>20</v>
      </c>
      <c r="L7" s="19"/>
    </row>
    <row r="8" spans="1:14" ht="45" x14ac:dyDescent="0.25">
      <c r="A8" s="12">
        <v>5</v>
      </c>
      <c r="B8" s="13" t="s">
        <v>21</v>
      </c>
      <c r="C8" s="14">
        <f>'[1]Cash Book'!$H$25</f>
        <v>14694.343499999999</v>
      </c>
      <c r="D8" s="14">
        <f t="shared" si="2"/>
        <v>7347.1717499999995</v>
      </c>
      <c r="E8" s="14">
        <f>'[1]Cash Book'!H168</f>
        <v>6988.1</v>
      </c>
      <c r="F8" s="15">
        <f>'[1]Cash Book'!H317+'[1]Cash Book'!H318</f>
        <v>7689.35</v>
      </c>
      <c r="G8" s="14">
        <f t="shared" si="1"/>
        <v>342.17825000000084</v>
      </c>
      <c r="H8" s="14">
        <v>4998.4399999999996</v>
      </c>
      <c r="I8" s="20">
        <f>C8</f>
        <v>14694.343499999999</v>
      </c>
      <c r="J8" s="20">
        <f t="shared" si="0"/>
        <v>0</v>
      </c>
      <c r="K8" s="21" t="s">
        <v>22</v>
      </c>
      <c r="L8" s="17"/>
    </row>
    <row r="9" spans="1:14" x14ac:dyDescent="0.25">
      <c r="A9" s="12">
        <v>6</v>
      </c>
      <c r="B9" s="13" t="s">
        <v>23</v>
      </c>
      <c r="C9" s="14">
        <f>'[1]Cash Book'!$I$25</f>
        <v>4787.0474999999997</v>
      </c>
      <c r="D9" s="14">
        <f t="shared" si="2"/>
        <v>2393.5237499999998</v>
      </c>
      <c r="E9" s="14">
        <f>'[1]Cash Book'!I168</f>
        <v>1061.6000000000001</v>
      </c>
      <c r="F9" s="15">
        <f>'[1]Cash Book'!I317+'[1]Cash Book'!I318</f>
        <v>1268.9100000000001</v>
      </c>
      <c r="G9" s="14">
        <f t="shared" si="1"/>
        <v>-1124.6137499999998</v>
      </c>
      <c r="H9" s="14">
        <v>840</v>
      </c>
      <c r="I9" s="20">
        <v>3810.82</v>
      </c>
      <c r="J9" s="20">
        <f t="shared" si="0"/>
        <v>-976.22749999999951</v>
      </c>
      <c r="K9" s="22" t="s">
        <v>24</v>
      </c>
      <c r="L9" s="17"/>
    </row>
    <row r="10" spans="1:14" x14ac:dyDescent="0.25">
      <c r="A10" s="12">
        <v>7</v>
      </c>
      <c r="B10" s="13" t="s">
        <v>25</v>
      </c>
      <c r="C10" s="14">
        <f>'[1]Cash Book'!$J$25</f>
        <v>253</v>
      </c>
      <c r="D10" s="14">
        <f t="shared" si="2"/>
        <v>126.5</v>
      </c>
      <c r="E10" s="14">
        <f>'[1]Cash Book'!J168</f>
        <v>220</v>
      </c>
      <c r="F10" s="15">
        <f>'[1]Cash Book'!J317+'[1]Cash Book'!J318</f>
        <v>264</v>
      </c>
      <c r="G10" s="14">
        <f t="shared" si="1"/>
        <v>137.5</v>
      </c>
      <c r="H10" s="14">
        <v>264</v>
      </c>
      <c r="I10" s="14">
        <v>528</v>
      </c>
      <c r="J10" s="14">
        <f t="shared" si="0"/>
        <v>275</v>
      </c>
      <c r="K10" s="16" t="s">
        <v>26</v>
      </c>
      <c r="L10" s="19"/>
    </row>
    <row r="11" spans="1:14" x14ac:dyDescent="0.25">
      <c r="A11" s="12">
        <v>8</v>
      </c>
      <c r="B11" s="13" t="s">
        <v>27</v>
      </c>
      <c r="C11" s="14">
        <f>'[1]Cash Book'!$K$25</f>
        <v>4842.994999999999</v>
      </c>
      <c r="D11" s="14">
        <f t="shared" si="2"/>
        <v>2421.4974999999995</v>
      </c>
      <c r="E11" s="14">
        <f>'[1]Cash Book'!K168</f>
        <v>2232.58</v>
      </c>
      <c r="F11" s="15">
        <f>'[1]Cash Book'!K317+'[1]Cash Book'!K318</f>
        <v>2608.58</v>
      </c>
      <c r="G11" s="14">
        <f t="shared" si="1"/>
        <v>187.08250000000044</v>
      </c>
      <c r="H11" s="14">
        <v>2234.42</v>
      </c>
      <c r="I11" s="20">
        <f>C11</f>
        <v>4842.994999999999</v>
      </c>
      <c r="J11" s="20">
        <f t="shared" si="0"/>
        <v>0</v>
      </c>
      <c r="K11" s="22" t="s">
        <v>28</v>
      </c>
      <c r="L11" s="17"/>
    </row>
    <row r="12" spans="1:14" x14ac:dyDescent="0.25">
      <c r="A12" s="12">
        <v>9</v>
      </c>
      <c r="B12" s="13" t="s">
        <v>29</v>
      </c>
      <c r="C12" s="14">
        <f>'[1]Cash Book'!$L$25</f>
        <v>1380</v>
      </c>
      <c r="D12" s="14">
        <f t="shared" si="2"/>
        <v>690</v>
      </c>
      <c r="E12" s="14">
        <f>'[1]Cash Book'!L168</f>
        <v>1200</v>
      </c>
      <c r="F12" s="15">
        <f>'[1]Cash Book'!L317+'[1]Cash Book'!L318</f>
        <v>1440</v>
      </c>
      <c r="G12" s="14">
        <f t="shared" si="1"/>
        <v>750</v>
      </c>
      <c r="H12" s="14">
        <v>0</v>
      </c>
      <c r="I12" s="14">
        <v>1440</v>
      </c>
      <c r="J12" s="14">
        <f t="shared" si="0"/>
        <v>60</v>
      </c>
      <c r="K12" s="16" t="s">
        <v>26</v>
      </c>
      <c r="L12" s="19"/>
    </row>
    <row r="13" spans="1:14" x14ac:dyDescent="0.25">
      <c r="A13" s="12">
        <v>10</v>
      </c>
      <c r="B13" s="13" t="s">
        <v>30</v>
      </c>
      <c r="C13" s="14">
        <f>'[1]Cash Book'!$M$25</f>
        <v>2875</v>
      </c>
      <c r="D13" s="14">
        <f t="shared" si="2"/>
        <v>1437.5</v>
      </c>
      <c r="E13" s="14">
        <f>'[1]Cash Book'!M168</f>
        <v>860.54</v>
      </c>
      <c r="F13" s="15">
        <f>'[1]Cash Book'!M317+'[1]Cash Book'!M318</f>
        <v>907.68</v>
      </c>
      <c r="G13" s="14">
        <f t="shared" si="1"/>
        <v>-529.82000000000005</v>
      </c>
      <c r="H13" s="14">
        <v>1967.32</v>
      </c>
      <c r="I13" s="20">
        <f>C13</f>
        <v>2875</v>
      </c>
      <c r="J13" s="20">
        <f t="shared" si="0"/>
        <v>0</v>
      </c>
      <c r="K13" s="22" t="s">
        <v>31</v>
      </c>
      <c r="L13" s="17"/>
    </row>
    <row r="14" spans="1:14" x14ac:dyDescent="0.25">
      <c r="A14" s="12">
        <v>11</v>
      </c>
      <c r="B14" s="13" t="s">
        <v>32</v>
      </c>
      <c r="C14" s="14">
        <f>'[1]Cash Book'!$N$25</f>
        <v>2418.7375000000002</v>
      </c>
      <c r="D14" s="14">
        <f t="shared" si="2"/>
        <v>1209.3687500000001</v>
      </c>
      <c r="E14" s="14">
        <f>'[1]Cash Book'!N168</f>
        <v>2015.47</v>
      </c>
      <c r="F14" s="15">
        <f>E14</f>
        <v>2015.47</v>
      </c>
      <c r="G14" s="14">
        <f t="shared" si="1"/>
        <v>806.10124999999994</v>
      </c>
      <c r="H14" s="14">
        <v>0</v>
      </c>
      <c r="I14" s="14">
        <f>E14</f>
        <v>2015.47</v>
      </c>
      <c r="J14" s="14">
        <f t="shared" si="0"/>
        <v>-403.26750000000015</v>
      </c>
      <c r="K14" s="16"/>
      <c r="L14" s="17"/>
      <c r="N14" s="23"/>
    </row>
    <row r="15" spans="1:14" x14ac:dyDescent="0.25">
      <c r="A15" s="12">
        <v>12</v>
      </c>
      <c r="B15" s="13" t="s">
        <v>33</v>
      </c>
      <c r="C15" s="14">
        <f>'[1]Cash Book'!$O$25</f>
        <v>90.010500000000008</v>
      </c>
      <c r="D15" s="14">
        <f t="shared" si="2"/>
        <v>45.005250000000004</v>
      </c>
      <c r="E15" s="14">
        <f>'[1]Cash Book'!O168</f>
        <v>347.83</v>
      </c>
      <c r="F15" s="15">
        <f>'[1]Cash Book'!O317+'[1]Cash Book'!O318</f>
        <v>384.83</v>
      </c>
      <c r="G15" s="14">
        <f t="shared" si="1"/>
        <v>339.82474999999999</v>
      </c>
      <c r="H15" s="14">
        <v>226</v>
      </c>
      <c r="I15" s="14">
        <f>F15+H15</f>
        <v>610.82999999999993</v>
      </c>
      <c r="J15" s="14">
        <f t="shared" si="0"/>
        <v>520.81949999999995</v>
      </c>
      <c r="K15" s="24" t="s">
        <v>34</v>
      </c>
      <c r="L15" s="19"/>
    </row>
    <row r="16" spans="1:14" x14ac:dyDescent="0.25">
      <c r="A16" s="12">
        <v>13</v>
      </c>
      <c r="B16" s="13" t="s">
        <v>35</v>
      </c>
      <c r="C16" s="14">
        <f>'[1]Cash Book'!$P$25</f>
        <v>155.25</v>
      </c>
      <c r="D16" s="14">
        <f t="shared" si="2"/>
        <v>77.625</v>
      </c>
      <c r="E16" s="14">
        <f>'[1]Cash Book'!P168</f>
        <v>38</v>
      </c>
      <c r="F16" s="15">
        <f>E16</f>
        <v>38</v>
      </c>
      <c r="G16" s="14">
        <f t="shared" si="1"/>
        <v>-39.625</v>
      </c>
      <c r="H16" s="14">
        <v>152</v>
      </c>
      <c r="I16" s="14">
        <f>F16+H16</f>
        <v>190</v>
      </c>
      <c r="J16" s="14">
        <f t="shared" si="0"/>
        <v>34.75</v>
      </c>
      <c r="K16" s="16" t="s">
        <v>36</v>
      </c>
      <c r="L16" s="19"/>
    </row>
    <row r="17" spans="1:13" x14ac:dyDescent="0.25">
      <c r="A17" s="12">
        <v>14</v>
      </c>
      <c r="B17" s="13" t="s">
        <v>37</v>
      </c>
      <c r="C17" s="14">
        <f>'[1]Cash Book'!$Q$25</f>
        <v>2413.1025</v>
      </c>
      <c r="D17" s="14">
        <f t="shared" si="2"/>
        <v>1206.55125</v>
      </c>
      <c r="E17" s="14">
        <f>'[1]Cash Book'!Q168</f>
        <v>690.92000000000007</v>
      </c>
      <c r="F17" s="15">
        <f>'[1]Cash Book'!Q317+'[1]Cash Book'!Q318</f>
        <v>753.17000000000007</v>
      </c>
      <c r="G17" s="14">
        <f t="shared" si="1"/>
        <v>-453.38124999999991</v>
      </c>
      <c r="H17" s="14">
        <v>690.92</v>
      </c>
      <c r="I17" s="14">
        <f>E17*2</f>
        <v>1381.8400000000001</v>
      </c>
      <c r="J17" s="14">
        <f t="shared" si="0"/>
        <v>-1031.2624999999998</v>
      </c>
      <c r="K17" s="25"/>
      <c r="L17" s="17"/>
    </row>
    <row r="18" spans="1:13" x14ac:dyDescent="0.25">
      <c r="A18" s="12">
        <v>15</v>
      </c>
      <c r="B18" s="13" t="s">
        <v>38</v>
      </c>
      <c r="C18" s="14">
        <f>'[1]Cash Book'!$R$25</f>
        <v>2277</v>
      </c>
      <c r="D18" s="14">
        <f t="shared" si="2"/>
        <v>1138.5</v>
      </c>
      <c r="E18" s="14">
        <f>'[1]Cash Book'!R168</f>
        <v>0</v>
      </c>
      <c r="F18" s="15">
        <f>'[1]Cash Book'!R317+'[1]Cash Book'!R318</f>
        <v>0</v>
      </c>
      <c r="G18" s="14">
        <f t="shared" si="1"/>
        <v>-1138.5</v>
      </c>
      <c r="H18" s="14">
        <v>2277</v>
      </c>
      <c r="I18" s="14">
        <v>2277</v>
      </c>
      <c r="J18" s="14">
        <f t="shared" si="0"/>
        <v>0</v>
      </c>
      <c r="K18" s="16" t="s">
        <v>39</v>
      </c>
      <c r="L18" s="17"/>
    </row>
    <row r="19" spans="1:13" x14ac:dyDescent="0.25">
      <c r="A19" s="12">
        <v>16</v>
      </c>
      <c r="B19" s="13" t="s">
        <v>40</v>
      </c>
      <c r="C19" s="14">
        <f>'[1]Cash Book'!$S$25</f>
        <v>596.85</v>
      </c>
      <c r="D19" s="14">
        <f t="shared" si="2"/>
        <v>298.42500000000001</v>
      </c>
      <c r="E19" s="14">
        <f>'[1]Cash Book'!S168</f>
        <v>252.89000000000001</v>
      </c>
      <c r="F19" s="15">
        <f>'[1]Cash Book'!S317+'[1]Cash Book'!S318</f>
        <v>265.86</v>
      </c>
      <c r="G19" s="14">
        <f t="shared" si="1"/>
        <v>-32.564999999999998</v>
      </c>
      <c r="H19" s="14">
        <v>265.86</v>
      </c>
      <c r="I19" s="14">
        <f>E19*2</f>
        <v>505.78000000000003</v>
      </c>
      <c r="J19" s="14">
        <f t="shared" si="0"/>
        <v>-91.07</v>
      </c>
      <c r="K19" s="16"/>
      <c r="L19" s="17"/>
    </row>
    <row r="20" spans="1:13" x14ac:dyDescent="0.25">
      <c r="A20" s="12">
        <v>17</v>
      </c>
      <c r="B20" s="13" t="s">
        <v>41</v>
      </c>
      <c r="C20" s="14">
        <f>'[1]Cash Book'!$T$25</f>
        <v>4075.0020000000004</v>
      </c>
      <c r="D20" s="14">
        <f t="shared" si="2"/>
        <v>2037.5010000000002</v>
      </c>
      <c r="E20" s="14">
        <f>'[1]Cash Book'!T168</f>
        <v>1781.92</v>
      </c>
      <c r="F20" s="15"/>
      <c r="G20" s="14">
        <f t="shared" si="1"/>
        <v>-2037.5010000000002</v>
      </c>
      <c r="H20" s="14">
        <v>1781.92</v>
      </c>
      <c r="I20" s="14">
        <f>E20*2</f>
        <v>3563.84</v>
      </c>
      <c r="J20" s="14">
        <f t="shared" si="0"/>
        <v>-511.16200000000026</v>
      </c>
      <c r="K20" s="16" t="s">
        <v>42</v>
      </c>
      <c r="L20" s="17"/>
    </row>
    <row r="21" spans="1:13" x14ac:dyDescent="0.25">
      <c r="A21" s="12">
        <v>18</v>
      </c>
      <c r="B21" s="13" t="s">
        <v>43</v>
      </c>
      <c r="C21" s="14">
        <f>'[1]Cash Book'!$U$25</f>
        <v>460</v>
      </c>
      <c r="D21" s="14">
        <f t="shared" si="2"/>
        <v>230</v>
      </c>
      <c r="E21" s="14">
        <f>'[1]Cash Book'!U168</f>
        <v>193.34</v>
      </c>
      <c r="F21" s="15">
        <f>'[1]Cash Book'!U317+'[1]Cash Book'!U318</f>
        <v>193.34</v>
      </c>
      <c r="G21" s="14">
        <f t="shared" si="1"/>
        <v>-36.659999999999997</v>
      </c>
      <c r="H21" s="14">
        <v>230</v>
      </c>
      <c r="I21" s="14">
        <v>460</v>
      </c>
      <c r="J21" s="14">
        <f t="shared" si="0"/>
        <v>0</v>
      </c>
      <c r="K21" s="16"/>
      <c r="L21" s="17"/>
    </row>
    <row r="22" spans="1:13" x14ac:dyDescent="0.25">
      <c r="A22" s="12">
        <v>19</v>
      </c>
      <c r="B22" s="13" t="s">
        <v>44</v>
      </c>
      <c r="C22" s="14">
        <f>'[1]Cash Book'!$V$25</f>
        <v>76.13</v>
      </c>
      <c r="D22" s="14">
        <f t="shared" si="2"/>
        <v>38.064999999999998</v>
      </c>
      <c r="E22" s="14">
        <f>'[1]Cash Book'!V168</f>
        <v>63.6</v>
      </c>
      <c r="F22" s="15">
        <f>'[1]Cash Book'!V317</f>
        <v>63.6</v>
      </c>
      <c r="G22" s="14">
        <f t="shared" si="1"/>
        <v>25.535000000000004</v>
      </c>
      <c r="H22" s="14">
        <v>63.6</v>
      </c>
      <c r="I22" s="14">
        <f>E22*2</f>
        <v>127.2</v>
      </c>
      <c r="J22" s="14">
        <f t="shared" si="0"/>
        <v>51.070000000000007</v>
      </c>
      <c r="K22" s="16"/>
      <c r="L22" s="19"/>
    </row>
    <row r="23" spans="1:13" x14ac:dyDescent="0.25">
      <c r="A23" s="12">
        <v>20</v>
      </c>
      <c r="B23" s="13" t="s">
        <v>45</v>
      </c>
      <c r="C23" s="14">
        <v>1150</v>
      </c>
      <c r="D23" s="14">
        <f t="shared" si="2"/>
        <v>575</v>
      </c>
      <c r="E23" s="14">
        <f>'[1]Cash Book'!W166</f>
        <v>0</v>
      </c>
      <c r="F23" s="15">
        <f>'[1]Cash Book'!W317</f>
        <v>0</v>
      </c>
      <c r="G23" s="14">
        <f t="shared" si="1"/>
        <v>-575</v>
      </c>
      <c r="H23" s="14">
        <v>1150</v>
      </c>
      <c r="I23" s="20">
        <v>1150</v>
      </c>
      <c r="J23" s="20">
        <f t="shared" si="0"/>
        <v>0</v>
      </c>
      <c r="K23" s="22" t="s">
        <v>46</v>
      </c>
      <c r="L23" s="17"/>
    </row>
    <row r="24" spans="1:13" x14ac:dyDescent="0.25">
      <c r="A24" s="26">
        <v>21</v>
      </c>
      <c r="B24" s="27" t="s">
        <v>47</v>
      </c>
      <c r="C24" s="28">
        <v>3000</v>
      </c>
      <c r="D24" s="28">
        <v>1500</v>
      </c>
      <c r="E24" s="28">
        <v>0</v>
      </c>
      <c r="F24" s="28">
        <v>0</v>
      </c>
      <c r="G24" s="14">
        <f t="shared" si="1"/>
        <v>-1500</v>
      </c>
      <c r="H24" s="28">
        <v>3000</v>
      </c>
      <c r="I24" s="28">
        <v>3098.8</v>
      </c>
      <c r="J24" s="28">
        <f t="shared" si="0"/>
        <v>98.800000000000182</v>
      </c>
      <c r="K24" s="29"/>
      <c r="L24" s="17"/>
    </row>
    <row r="25" spans="1:13" x14ac:dyDescent="0.25">
      <c r="A25" s="11"/>
      <c r="B25" s="30" t="s">
        <v>48</v>
      </c>
      <c r="C25" s="31">
        <f>SUM(C4:C24)</f>
        <v>59441.229499999994</v>
      </c>
      <c r="D25" s="32">
        <f>SUM(D4:D24)</f>
        <v>29720.614749999997</v>
      </c>
      <c r="E25" s="31">
        <f>SUM(E4:E23)</f>
        <v>22990.969999999998</v>
      </c>
      <c r="F25" s="31">
        <f>SUM(F4:F23)</f>
        <v>22990.970000000005</v>
      </c>
      <c r="G25" s="31">
        <f>SUM(G4:G24)</f>
        <v>-6729.6447499999986</v>
      </c>
      <c r="H25" s="31">
        <f>SUM(H4:H24)</f>
        <v>27889.659999999996</v>
      </c>
      <c r="I25" s="31">
        <f>SUM(I4:I24)</f>
        <v>57351.628499999992</v>
      </c>
      <c r="J25" s="33">
        <f>SUM(J4:J24)</f>
        <v>-2089.6010000000001</v>
      </c>
      <c r="K25" s="34"/>
      <c r="L25" s="35"/>
      <c r="M25" s="23"/>
    </row>
    <row r="26" spans="1:13" x14ac:dyDescent="0.25">
      <c r="A26" s="12"/>
      <c r="B26" s="13"/>
      <c r="C26" s="16"/>
      <c r="D26" s="16"/>
      <c r="E26" s="16"/>
      <c r="F26" s="16"/>
      <c r="G26" s="16"/>
      <c r="H26" s="16"/>
      <c r="I26" s="16"/>
      <c r="J26" s="36"/>
      <c r="K26" s="36"/>
      <c r="L26" s="16"/>
    </row>
    <row r="27" spans="1:13" ht="30" x14ac:dyDescent="0.25">
      <c r="A27" s="11"/>
      <c r="B27" s="37" t="s">
        <v>49</v>
      </c>
      <c r="C27" s="38" t="s">
        <v>3</v>
      </c>
      <c r="D27" s="6" t="s">
        <v>4</v>
      </c>
      <c r="E27" s="6" t="s">
        <v>5</v>
      </c>
      <c r="F27" s="6"/>
      <c r="G27" s="38" t="s">
        <v>50</v>
      </c>
      <c r="H27" s="39" t="s">
        <v>51</v>
      </c>
      <c r="I27" s="6" t="s">
        <v>9</v>
      </c>
      <c r="J27" s="40"/>
      <c r="K27" s="40" t="s">
        <v>11</v>
      </c>
      <c r="L27" s="35"/>
    </row>
    <row r="28" spans="1:13" ht="15.75" x14ac:dyDescent="0.25">
      <c r="A28" s="11"/>
      <c r="B28" s="37"/>
      <c r="C28" s="10" t="s">
        <v>12</v>
      </c>
      <c r="D28" s="10" t="s">
        <v>12</v>
      </c>
      <c r="E28" s="10" t="s">
        <v>12</v>
      </c>
      <c r="F28" s="10"/>
      <c r="G28" s="10" t="s">
        <v>12</v>
      </c>
      <c r="H28" s="10" t="s">
        <v>12</v>
      </c>
      <c r="I28" s="10" t="s">
        <v>12</v>
      </c>
      <c r="J28" s="41"/>
      <c r="K28" s="40"/>
      <c r="L28" s="35"/>
    </row>
    <row r="29" spans="1:13" x14ac:dyDescent="0.25">
      <c r="A29" s="12">
        <v>21</v>
      </c>
      <c r="B29" s="13" t="s">
        <v>52</v>
      </c>
      <c r="C29" s="16">
        <f>'[1]Cash Book'!$X$25</f>
        <v>46963.55</v>
      </c>
      <c r="D29" s="14">
        <f>C29/2</f>
        <v>23481.775000000001</v>
      </c>
      <c r="E29" s="14">
        <f>'[1]Cash Book'!X168</f>
        <v>31309.040000000001</v>
      </c>
      <c r="F29" s="14"/>
      <c r="G29" s="14">
        <f t="shared" ref="G29:G32" si="3">E29-D29</f>
        <v>7827.2649999999994</v>
      </c>
      <c r="H29" s="14">
        <v>15654.51</v>
      </c>
      <c r="I29" s="14">
        <f>C29</f>
        <v>46963.55</v>
      </c>
      <c r="J29" s="14">
        <f t="shared" ref="J29:J32" si="4">I29-C29</f>
        <v>0</v>
      </c>
      <c r="K29" s="36" t="s">
        <v>53</v>
      </c>
      <c r="L29" s="17"/>
    </row>
    <row r="30" spans="1:13" x14ac:dyDescent="0.25">
      <c r="A30" s="12">
        <v>22</v>
      </c>
      <c r="B30" s="13" t="s">
        <v>54</v>
      </c>
      <c r="C30" s="16">
        <v>7852.68</v>
      </c>
      <c r="D30" s="14">
        <f>C30/2</f>
        <v>3926.34</v>
      </c>
      <c r="E30" s="14">
        <f>'[1]Cash Book'!Y168</f>
        <v>2200</v>
      </c>
      <c r="F30" s="14"/>
      <c r="G30" s="14">
        <f t="shared" si="3"/>
        <v>-1726.3400000000001</v>
      </c>
      <c r="H30" s="14">
        <v>2200</v>
      </c>
      <c r="I30" s="14">
        <f>E30*2</f>
        <v>4400</v>
      </c>
      <c r="J30" s="14">
        <f t="shared" si="4"/>
        <v>-3452.6800000000003</v>
      </c>
      <c r="K30" s="36" t="s">
        <v>55</v>
      </c>
      <c r="L30" s="42"/>
    </row>
    <row r="31" spans="1:13" x14ac:dyDescent="0.25">
      <c r="A31" s="12">
        <v>23</v>
      </c>
      <c r="B31" s="13" t="s">
        <v>56</v>
      </c>
      <c r="C31" s="14">
        <f>C20</f>
        <v>4075.0020000000004</v>
      </c>
      <c r="D31" s="14">
        <f>C31/2</f>
        <v>2037.5010000000002</v>
      </c>
      <c r="E31" s="14">
        <f>'[1]Cash Book'!Z130</f>
        <v>4015.51</v>
      </c>
      <c r="F31" s="14"/>
      <c r="G31" s="14">
        <f t="shared" si="3"/>
        <v>1978.009</v>
      </c>
      <c r="H31" s="14">
        <v>0</v>
      </c>
      <c r="I31" s="14">
        <v>4015.51</v>
      </c>
      <c r="J31" s="14">
        <f t="shared" si="4"/>
        <v>-59.492000000000189</v>
      </c>
      <c r="K31" s="36" t="s">
        <v>57</v>
      </c>
      <c r="L31" s="42"/>
    </row>
    <row r="32" spans="1:13" x14ac:dyDescent="0.25">
      <c r="A32" s="12">
        <v>24</v>
      </c>
      <c r="B32" s="13" t="s">
        <v>58</v>
      </c>
      <c r="C32" s="14">
        <v>550</v>
      </c>
      <c r="D32" s="14">
        <f>C32/2</f>
        <v>275</v>
      </c>
      <c r="E32" s="43">
        <f>'[1]Cash Book'!Z88+'[1]Cash Book'!Z129+'[1]Cash Book'!Z158+'[1]Cash Book'!Z159</f>
        <v>1287.5700000000002</v>
      </c>
      <c r="F32" s="43"/>
      <c r="G32" s="14">
        <f t="shared" si="3"/>
        <v>1012.5700000000002</v>
      </c>
      <c r="H32" s="14">
        <v>685</v>
      </c>
      <c r="I32" s="14">
        <v>1972.57</v>
      </c>
      <c r="J32" s="14">
        <f t="shared" si="4"/>
        <v>1422.57</v>
      </c>
      <c r="K32" s="36" t="s">
        <v>59</v>
      </c>
      <c r="L32" s="42"/>
    </row>
    <row r="33" spans="1:12" x14ac:dyDescent="0.25">
      <c r="A33" s="11"/>
      <c r="B33" s="30" t="s">
        <v>60</v>
      </c>
      <c r="C33" s="31">
        <f>SUM(C29:C32)</f>
        <v>59441.232000000004</v>
      </c>
      <c r="D33" s="31">
        <f>SUM(D29:D32)</f>
        <v>29720.616000000002</v>
      </c>
      <c r="E33" s="44">
        <f>SUM(E29:E32)</f>
        <v>38812.120000000003</v>
      </c>
      <c r="F33" s="44"/>
      <c r="G33" s="31">
        <f>SUM(G29:G32)</f>
        <v>9091.503999999999</v>
      </c>
      <c r="H33" s="31">
        <f>SUM(H29:H32)</f>
        <v>18539.510000000002</v>
      </c>
      <c r="I33" s="31">
        <f>SUM(I29:I32)</f>
        <v>57351.630000000005</v>
      </c>
      <c r="J33" s="33">
        <f>SUM(J29:J32)</f>
        <v>-2089.6020000000008</v>
      </c>
      <c r="K33" s="34"/>
      <c r="L33" s="35"/>
    </row>
    <row r="34" spans="1:12" x14ac:dyDescent="0.25">
      <c r="A34" s="12"/>
      <c r="L34" s="14"/>
    </row>
    <row r="35" spans="1:12" x14ac:dyDescent="0.25">
      <c r="A35" s="11"/>
      <c r="B35" s="45" t="s">
        <v>61</v>
      </c>
      <c r="C35" s="45"/>
      <c r="D35" s="45"/>
      <c r="E35" s="45"/>
      <c r="F35" s="45"/>
      <c r="G35" s="45"/>
      <c r="H35" s="45"/>
      <c r="I35" s="46">
        <f>I33-I25</f>
        <v>1.500000013038516E-3</v>
      </c>
      <c r="J35" s="46"/>
      <c r="K35" s="45" t="s">
        <v>62</v>
      </c>
      <c r="L35" s="17"/>
    </row>
    <row r="37" spans="1:12" ht="15.75" thickBot="1" x14ac:dyDescent="0.3"/>
    <row r="38" spans="1:12" x14ac:dyDescent="0.25">
      <c r="K38" s="47" t="s">
        <v>63</v>
      </c>
    </row>
    <row r="39" spans="1:12" x14ac:dyDescent="0.25">
      <c r="K39" s="48" t="s">
        <v>64</v>
      </c>
    </row>
    <row r="40" spans="1:12" x14ac:dyDescent="0.25">
      <c r="K40" s="48" t="s">
        <v>65</v>
      </c>
    </row>
    <row r="41" spans="1:12" x14ac:dyDescent="0.25">
      <c r="K41" s="48" t="s">
        <v>66</v>
      </c>
    </row>
    <row r="42" spans="1:12" ht="15.75" thickBot="1" x14ac:dyDescent="0.3">
      <c r="K42" s="49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Valley Council</dc:creator>
  <cp:lastModifiedBy>Valley Council</cp:lastModifiedBy>
  <dcterms:created xsi:type="dcterms:W3CDTF">2023-10-27T14:18:42Z</dcterms:created>
  <dcterms:modified xsi:type="dcterms:W3CDTF">2023-10-27T14:19:32Z</dcterms:modified>
</cp:coreProperties>
</file>